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71" yWindow="65356" windowWidth="14220" windowHeight="8835" tabRatio="824" activeTab="0"/>
  </bookViews>
  <sheets>
    <sheet name="US&amp;Canada Veh Rate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<sst xmlns="http://schemas.openxmlformats.org/spreadsheetml/2006/main" count="25" uniqueCount="22">
  <si>
    <t>USA</t>
  </si>
  <si>
    <t>traffic fatalities</t>
  </si>
  <si>
    <t>year</t>
  </si>
  <si>
    <t>vehicles  (thous)</t>
  </si>
  <si>
    <t>fatalities per thou vehicles</t>
  </si>
  <si>
    <t>percent change from 1979</t>
  </si>
  <si>
    <t>A</t>
  </si>
  <si>
    <t>B</t>
  </si>
  <si>
    <t>C</t>
  </si>
  <si>
    <r>
      <t>B</t>
    </r>
    <r>
      <rPr>
        <i/>
        <sz val="10"/>
        <rFont val="Arial"/>
        <family val="2"/>
      </rPr>
      <t>:</t>
    </r>
    <r>
      <rPr>
        <sz val="10"/>
        <rFont val="Arial"/>
        <family val="2"/>
      </rPr>
      <t xml:space="preserve"> what US fatalities would have been for US vehicle fleet if vehicle rate had been as in column A</t>
    </r>
  </si>
  <si>
    <t xml:space="preserve">       —</t>
  </si>
  <si>
    <t>*</t>
  </si>
  <si>
    <t xml:space="preserve">      —</t>
  </si>
  <si>
    <t>Australia</t>
  </si>
  <si>
    <t xml:space="preserve">      total number of fewer US fatalities if US rate had declined in step with Australia rate</t>
  </si>
  <si>
    <t>A: what US rate would have been if it had declined by same percent as Australia rate</t>
  </si>
  <si>
    <t>C: the number of US fatalities prevented if US rate had declined in step with Australia rate</t>
  </si>
  <si>
    <t xml:space="preserve">  In 2002, US fatalities would have been 22,386  rather than the observed 42,815.</t>
  </si>
  <si>
    <r>
      <t xml:space="preserve">This calculation provides the value in Table 15-7, p.388, of </t>
    </r>
    <r>
      <rPr>
        <b/>
        <i/>
        <sz val="12"/>
        <rFont val="Arial"/>
        <family val="2"/>
      </rPr>
      <t>Traffic Safety</t>
    </r>
    <r>
      <rPr>
        <b/>
        <sz val="12"/>
        <rFont val="Arial"/>
        <family val="2"/>
      </rPr>
      <t xml:space="preserve"> that 266,686 </t>
    </r>
  </si>
  <si>
    <t>additional Americans died because US failed to match Australian safety performance</t>
  </si>
  <si>
    <r>
      <t>US versus Australia traffic fatalities per thousand registered vehicles</t>
    </r>
    <r>
      <rPr>
        <b/>
        <i/>
        <sz val="14"/>
        <rFont val="Arial"/>
        <family val="2"/>
      </rPr>
      <t xml:space="preserve"> (vehicle rate)</t>
    </r>
  </si>
  <si>
    <t>* If US rate changes had matched those in Australia, 20,429 fewer Americans would have been killed in 2002.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</si>
</sst>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#,##0.0000"/>
    <numFmt numFmtId="170" formatCode="0.0"/>
    <numFmt numFmtId="171" formatCode="#,##0_ ;[Red]\-#,##0\ "/>
    <numFmt numFmtId="172" formatCode="###,###"/>
    <numFmt numFmtId="173" formatCode="###,###."/>
    <numFmt numFmtId="174" formatCode="###,###\ \ "/>
    <numFmt numFmtId="175" formatCode="###,###\ "/>
    <numFmt numFmtId="176" formatCode="##.#\ "/>
    <numFmt numFmtId="177" formatCode="##.#\ \ "/>
    <numFmt numFmtId="178" formatCode="##.0\ \ \ \ "/>
    <numFmt numFmtId="179" formatCode="##.0\ \ \ "/>
    <numFmt numFmtId="180" formatCode="##.0\ "/>
    <numFmt numFmtId="181" formatCode="#.000\ "/>
    <numFmt numFmtId="182" formatCode="0.000\ "/>
    <numFmt numFmtId="183" formatCode="####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\ "/>
    <numFmt numFmtId="188" formatCode="0\ "/>
    <numFmt numFmtId="189" formatCode="0.000\ \ "/>
    <numFmt numFmtId="190" formatCode="##.0\ \ "/>
    <numFmt numFmtId="191" formatCode="##.0\ \ \ \ \ \ "/>
    <numFmt numFmtId="192" formatCode="##.0\ \ \ \ \ 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ont="1" applyFill="1" applyBorder="1" applyAlignment="1">
      <alignment/>
    </xf>
    <xf numFmtId="174" fontId="1" fillId="0" borderId="0" xfId="0" applyNumberFormat="1" applyFont="1" applyBorder="1" applyAlignment="1">
      <alignment horizontal="right"/>
    </xf>
    <xf numFmtId="175" fontId="0" fillId="3" borderId="0" xfId="0" applyNumberFormat="1" applyFont="1" applyFill="1" applyBorder="1" applyAlignment="1">
      <alignment/>
    </xf>
    <xf numFmtId="175" fontId="0" fillId="4" borderId="0" xfId="0" applyNumberFormat="1" applyFont="1" applyFill="1" applyBorder="1" applyAlignment="1">
      <alignment/>
    </xf>
    <xf numFmtId="182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5" borderId="0" xfId="0" applyFont="1" applyFill="1" applyAlignment="1">
      <alignment/>
    </xf>
    <xf numFmtId="0" fontId="7" fillId="0" borderId="0" xfId="0" applyFont="1" applyAlignment="1">
      <alignment/>
    </xf>
    <xf numFmtId="188" fontId="0" fillId="4" borderId="0" xfId="0" applyNumberFormat="1" applyFont="1" applyFill="1" applyBorder="1" applyAlignment="1">
      <alignment/>
    </xf>
    <xf numFmtId="189" fontId="0" fillId="4" borderId="0" xfId="0" applyNumberFormat="1" applyFont="1" applyFill="1" applyBorder="1" applyAlignment="1">
      <alignment/>
    </xf>
    <xf numFmtId="189" fontId="0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left"/>
    </xf>
    <xf numFmtId="174" fontId="0" fillId="0" borderId="5" xfId="0" applyNumberFormat="1" applyFont="1" applyBorder="1" applyAlignment="1">
      <alignment horizontal="right"/>
    </xf>
    <xf numFmtId="174" fontId="1" fillId="2" borderId="5" xfId="0" applyNumberFormat="1" applyFont="1" applyFill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Fill="1" applyBorder="1" applyAlignment="1">
      <alignment/>
    </xf>
    <xf numFmtId="174" fontId="1" fillId="0" borderId="8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center" wrapText="1"/>
    </xf>
    <xf numFmtId="183" fontId="0" fillId="0" borderId="4" xfId="0" applyNumberFormat="1" applyFont="1" applyBorder="1" applyAlignment="1">
      <alignment horizontal="center"/>
    </xf>
    <xf numFmtId="0" fontId="5" fillId="5" borderId="2" xfId="0" applyFont="1" applyFill="1" applyBorder="1" applyAlignment="1">
      <alignment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92" fontId="0" fillId="4" borderId="0" xfId="0" applyNumberFormat="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" fillId="0" borderId="7" xfId="0" applyFont="1" applyBorder="1" applyAlignment="1">
      <alignment horizontal="left"/>
    </xf>
    <xf numFmtId="3" fontId="0" fillId="0" borderId="7" xfId="0" applyNumberFormat="1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4" fontId="0" fillId="0" borderId="7" xfId="0" applyNumberFormat="1" applyFont="1" applyBorder="1" applyAlignment="1">
      <alignment horizontal="left"/>
    </xf>
    <xf numFmtId="165" fontId="0" fillId="0" borderId="7" xfId="0" applyNumberFormat="1" applyFont="1" applyBorder="1" applyAlignment="1">
      <alignment horizontal="left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3" fontId="0" fillId="0" borderId="0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 vertical="top"/>
    </xf>
    <xf numFmtId="0" fontId="3" fillId="0" borderId="0" xfId="20" applyFont="1" applyAlignment="1">
      <alignment vertical="top"/>
    </xf>
    <xf numFmtId="0" fontId="7" fillId="0" borderId="0" xfId="0" applyFont="1" applyAlignment="1">
      <alignment vertical="top"/>
    </xf>
    <xf numFmtId="3" fontId="5" fillId="3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scienceservingsociety.com/" TargetMode="External" /><Relationship Id="rId3" Type="http://schemas.openxmlformats.org/officeDocument/2006/relationships/hyperlink" Target="http://www.scienceservingsociety.com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scienceservingsociety.com/" TargetMode="External" /><Relationship Id="rId6" Type="http://schemas.openxmlformats.org/officeDocument/2006/relationships/hyperlink" Target="http://www.scienceservingsociety.com/" TargetMode="External" /><Relationship Id="rId7" Type="http://schemas.openxmlformats.org/officeDocument/2006/relationships/image" Target="../media/image4.emf" /><Relationship Id="rId8" Type="http://schemas.openxmlformats.org/officeDocument/2006/relationships/hyperlink" Target="http://scienceservingsociety.com/data.htm" TargetMode="External" /><Relationship Id="rId9" Type="http://schemas.openxmlformats.org/officeDocument/2006/relationships/hyperlink" Target="http://scienceservingsociety.com/data.htm" TargetMode="External" /><Relationship Id="rId10" Type="http://schemas.openxmlformats.org/officeDocument/2006/relationships/image" Target="../media/image2.emf" /><Relationship Id="rId11" Type="http://schemas.openxmlformats.org/officeDocument/2006/relationships/hyperlink" Target="http://scienceservingsociety.com/ts/text/ch15.htm" TargetMode="External" /><Relationship Id="rId12" Type="http://schemas.openxmlformats.org/officeDocument/2006/relationships/hyperlink" Target="http://scienceservingsociety.com/ts/text/ch15.htm" TargetMode="External" /><Relationship Id="rId13" Type="http://schemas.openxmlformats.org/officeDocument/2006/relationships/hyperlink" Target="http://www.scienceservingsociety.com/traffic-safety.htm" TargetMode="External" /><Relationship Id="rId14" Type="http://schemas.openxmlformats.org/officeDocument/2006/relationships/image" Target="../media/image5.png" /><Relationship Id="rId1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15</xdr:col>
      <xdr:colOff>47625</xdr:colOff>
      <xdr:row>1</xdr:row>
      <xdr:rowOff>0</xdr:rowOff>
    </xdr:to>
    <xdr:pic>
      <xdr:nvPicPr>
        <xdr:cNvPr id="1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81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466725</xdr:colOff>
      <xdr:row>1</xdr:row>
      <xdr:rowOff>219075</xdr:rowOff>
    </xdr:to>
    <xdr:pic>
      <xdr:nvPicPr>
        <xdr:cNvPr id="2" name="Picture 1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76225"/>
          <a:ext cx="990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4</xdr:col>
      <xdr:colOff>219075</xdr:colOff>
      <xdr:row>2</xdr:row>
      <xdr:rowOff>19050</xdr:rowOff>
    </xdr:to>
    <xdr:pic>
      <xdr:nvPicPr>
        <xdr:cNvPr id="3" name="Picture 18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95275"/>
          <a:ext cx="1276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</xdr:row>
      <xdr:rowOff>0</xdr:rowOff>
    </xdr:from>
    <xdr:to>
      <xdr:col>10</xdr:col>
      <xdr:colOff>295275</xdr:colOff>
      <xdr:row>1</xdr:row>
      <xdr:rowOff>371475</xdr:rowOff>
    </xdr:to>
    <xdr:pic>
      <xdr:nvPicPr>
        <xdr:cNvPr id="4" name="Picture 19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04950" y="276225"/>
          <a:ext cx="2838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1</xdr:row>
      <xdr:rowOff>0</xdr:rowOff>
    </xdr:from>
    <xdr:to>
      <xdr:col>17</xdr:col>
      <xdr:colOff>0</xdr:colOff>
      <xdr:row>2</xdr:row>
      <xdr:rowOff>0</xdr:rowOff>
    </xdr:to>
    <xdr:grpSp>
      <xdr:nvGrpSpPr>
        <xdr:cNvPr id="5" name="Group 20">
          <a:hlinkClick r:id="rId13"/>
        </xdr:cNvPr>
        <xdr:cNvGrpSpPr>
          <a:grpSpLocks/>
        </xdr:cNvGrpSpPr>
      </xdr:nvGrpSpPr>
      <xdr:grpSpPr>
        <a:xfrm>
          <a:off x="4371975" y="276225"/>
          <a:ext cx="2638425" cy="381000"/>
          <a:chOff x="1392" y="576"/>
          <a:chExt cx="2758" cy="565"/>
        </a:xfrm>
        <a:solidFill>
          <a:srgbClr val="FFFFFF"/>
        </a:solidFill>
      </xdr:grpSpPr>
      <xdr:pic>
        <xdr:nvPicPr>
          <xdr:cNvPr id="6" name="Picture 21"/>
          <xdr:cNvPicPr preferRelativeResize="1">
            <a:picLocks noChangeAspect="1"/>
          </xdr:cNvPicPr>
        </xdr:nvPicPr>
        <xdr:blipFill>
          <a:blip r:embed="rId14"/>
          <a:srcRect t="9393"/>
          <a:stretch>
            <a:fillRect/>
          </a:stretch>
        </xdr:blipFill>
        <xdr:spPr>
          <a:xfrm>
            <a:off x="1392" y="576"/>
            <a:ext cx="2758" cy="4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2"/>
          <xdr:cNvPicPr preferRelativeResize="1">
            <a:picLocks noChangeAspect="1"/>
          </xdr:cNvPicPr>
        </xdr:nvPicPr>
        <xdr:blipFill>
          <a:blip r:embed="rId15"/>
          <a:srcRect t="16574"/>
          <a:stretch>
            <a:fillRect/>
          </a:stretch>
        </xdr:blipFill>
        <xdr:spPr>
          <a:xfrm>
            <a:off x="1542" y="990"/>
            <a:ext cx="2469" cy="1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1:S42"/>
  <sheetViews>
    <sheetView tabSelected="1" workbookViewId="0" topLeftCell="A19">
      <selection activeCell="N47" sqref="N47"/>
    </sheetView>
  </sheetViews>
  <sheetFormatPr defaultColWidth="9.140625" defaultRowHeight="12.75"/>
  <cols>
    <col min="1" max="1" width="1.57421875" style="4" customWidth="1"/>
    <col min="2" max="2" width="7.421875" style="4" customWidth="1"/>
    <col min="3" max="3" width="0.42578125" style="9" customWidth="1"/>
    <col min="4" max="4" width="8.28125" style="1" customWidth="1"/>
    <col min="5" max="5" width="8.8515625" style="1" customWidth="1"/>
    <col min="6" max="6" width="8.28125" style="4" customWidth="1"/>
    <col min="7" max="7" width="0.42578125" style="9" customWidth="1"/>
    <col min="8" max="8" width="8.140625" style="4" customWidth="1"/>
    <col min="9" max="9" width="8.140625" style="1" customWidth="1"/>
    <col min="10" max="10" width="9.140625" style="2" customWidth="1"/>
    <col min="11" max="11" width="10.28125" style="4" customWidth="1"/>
    <col min="12" max="12" width="0.42578125" style="9" customWidth="1"/>
    <col min="13" max="13" width="9.140625" style="4" customWidth="1"/>
    <col min="14" max="14" width="9.421875" style="4" customWidth="1"/>
    <col min="15" max="15" width="9.57421875" style="4" bestFit="1" customWidth="1"/>
    <col min="16" max="16" width="1.28515625" style="4" customWidth="1"/>
    <col min="17" max="17" width="4.28125" style="4" customWidth="1"/>
    <col min="18" max="18" width="2.140625" style="4" customWidth="1"/>
    <col min="19" max="19" width="16.140625" style="4" customWidth="1"/>
    <col min="20" max="16384" width="9.140625" style="4" customWidth="1"/>
  </cols>
  <sheetData>
    <row r="1" spans="15:17" ht="21.75" customHeight="1">
      <c r="O1" s="22"/>
      <c r="P1" s="22"/>
      <c r="Q1" s="22"/>
    </row>
    <row r="2" spans="2:17" ht="30" customHeight="1">
      <c r="B2" s="22"/>
      <c r="C2" s="22"/>
      <c r="D2" s="52"/>
      <c r="E2" s="52"/>
      <c r="F2" s="22"/>
      <c r="G2" s="22"/>
      <c r="H2" s="22"/>
      <c r="I2" s="52"/>
      <c r="J2" s="53"/>
      <c r="K2" s="22"/>
      <c r="L2" s="22"/>
      <c r="M2" s="22"/>
      <c r="N2" s="22"/>
      <c r="O2" s="22"/>
      <c r="P2" s="22"/>
      <c r="Q2" s="22"/>
    </row>
    <row r="3" ht="12.75"/>
    <row r="4" spans="2:12" s="55" customFormat="1" ht="15.75">
      <c r="B4" s="55" t="s">
        <v>18</v>
      </c>
      <c r="C4" s="56"/>
      <c r="D4" s="57"/>
      <c r="E4" s="57"/>
      <c r="G4" s="56"/>
      <c r="I4" s="57"/>
      <c r="J4" s="58"/>
      <c r="L4" s="56"/>
    </row>
    <row r="5" spans="2:12" s="55" customFormat="1" ht="15.75">
      <c r="B5" s="55" t="s">
        <v>19</v>
      </c>
      <c r="C5" s="56"/>
      <c r="D5" s="57"/>
      <c r="E5" s="57"/>
      <c r="G5" s="56"/>
      <c r="I5" s="57"/>
      <c r="J5" s="58"/>
      <c r="L5" s="56"/>
    </row>
    <row r="6" ht="12.75">
      <c r="B6" s="54"/>
    </row>
    <row r="7" spans="2:19" s="65" customFormat="1" ht="24" customHeight="1" thickBot="1">
      <c r="B7" s="66" t="s">
        <v>20</v>
      </c>
      <c r="C7" s="67"/>
      <c r="D7" s="68"/>
      <c r="E7" s="68"/>
      <c r="G7" s="67"/>
      <c r="I7" s="68"/>
      <c r="J7" s="69"/>
      <c r="L7" s="67"/>
      <c r="Q7" s="70"/>
      <c r="S7" s="71"/>
    </row>
    <row r="8" spans="2:15" s="21" customFormat="1" ht="16.5" customHeight="1" thickTop="1">
      <c r="B8" s="32"/>
      <c r="C8" s="46"/>
      <c r="D8" s="72" t="s">
        <v>0</v>
      </c>
      <c r="E8" s="72"/>
      <c r="F8" s="72"/>
      <c r="G8" s="46"/>
      <c r="H8" s="73" t="s">
        <v>13</v>
      </c>
      <c r="I8" s="73"/>
      <c r="J8" s="73"/>
      <c r="K8" s="73"/>
      <c r="L8" s="46"/>
      <c r="M8" s="33"/>
      <c r="N8" s="33"/>
      <c r="O8" s="34"/>
    </row>
    <row r="9" spans="2:16" s="8" customFormat="1" ht="41.25" customHeight="1">
      <c r="B9" s="35" t="s">
        <v>2</v>
      </c>
      <c r="C9" s="47"/>
      <c r="D9" s="27" t="s">
        <v>1</v>
      </c>
      <c r="E9" s="27" t="s">
        <v>3</v>
      </c>
      <c r="F9" s="27" t="s">
        <v>4</v>
      </c>
      <c r="G9" s="47"/>
      <c r="H9" s="28" t="s">
        <v>1</v>
      </c>
      <c r="I9" s="28" t="s">
        <v>3</v>
      </c>
      <c r="J9" s="28" t="s">
        <v>4</v>
      </c>
      <c r="K9" s="28" t="s">
        <v>5</v>
      </c>
      <c r="L9" s="47"/>
      <c r="M9" s="29" t="s">
        <v>6</v>
      </c>
      <c r="N9" s="29" t="s">
        <v>7</v>
      </c>
      <c r="O9" s="36" t="s">
        <v>8</v>
      </c>
      <c r="P9" s="7"/>
    </row>
    <row r="10" spans="2:16" ht="12.75">
      <c r="B10" s="44">
        <v>1979</v>
      </c>
      <c r="C10" s="48"/>
      <c r="D10" s="14">
        <v>51093</v>
      </c>
      <c r="E10" s="14">
        <v>144317</v>
      </c>
      <c r="F10" s="26">
        <f aca="true" t="shared" si="0" ref="F10:F33">D10/E10</f>
        <v>0.35403313538945513</v>
      </c>
      <c r="G10" s="48"/>
      <c r="H10" s="15">
        <v>3508</v>
      </c>
      <c r="I10" s="15">
        <v>7358</v>
      </c>
      <c r="J10" s="25">
        <f aca="true" t="shared" si="1" ref="J10:J33">H10/I10</f>
        <v>0.4767599891274803</v>
      </c>
      <c r="K10" s="24" t="s">
        <v>12</v>
      </c>
      <c r="L10" s="48"/>
      <c r="M10" s="16">
        <f>F$10*(1+0/100)</f>
        <v>0.35403313538945513</v>
      </c>
      <c r="N10" s="17">
        <f aca="true" t="shared" si="2" ref="N10:N33">M10*E10</f>
        <v>51093</v>
      </c>
      <c r="O10" s="37" t="s">
        <v>10</v>
      </c>
      <c r="P10" s="5"/>
    </row>
    <row r="11" spans="2:16" ht="12.75">
      <c r="B11" s="44">
        <v>1980</v>
      </c>
      <c r="C11" s="48"/>
      <c r="D11" s="14">
        <v>51091</v>
      </c>
      <c r="E11" s="14">
        <v>146845</v>
      </c>
      <c r="F11" s="26">
        <f t="shared" si="0"/>
        <v>0.347924682488338</v>
      </c>
      <c r="G11" s="48"/>
      <c r="H11" s="15">
        <v>3272</v>
      </c>
      <c r="I11" s="15">
        <v>7574</v>
      </c>
      <c r="J11" s="25">
        <f t="shared" si="1"/>
        <v>0.4320042249801954</v>
      </c>
      <c r="K11" s="51">
        <f aca="true" t="shared" si="3" ref="K11:K33">100*(J11-J$10)/J$10</f>
        <v>-9.387483255294246</v>
      </c>
      <c r="L11" s="48"/>
      <c r="M11" s="16">
        <f aca="true" t="shared" si="4" ref="M11:M33">F$10*(1+K11/100)</f>
        <v>0.3207983340865768</v>
      </c>
      <c r="N11" s="17">
        <f t="shared" si="2"/>
        <v>47107.631368943374</v>
      </c>
      <c r="O11" s="38">
        <f aca="true" t="shared" si="5" ref="O11:O33">D11-N11</f>
        <v>3983.3686310566263</v>
      </c>
      <c r="P11" s="5"/>
    </row>
    <row r="12" spans="2:16" ht="12.75">
      <c r="B12" s="44">
        <v>1981</v>
      </c>
      <c r="C12" s="48"/>
      <c r="D12" s="14">
        <v>49301</v>
      </c>
      <c r="E12" s="14">
        <v>149330</v>
      </c>
      <c r="F12" s="26">
        <f t="shared" si="0"/>
        <v>0.33014799437487446</v>
      </c>
      <c r="G12" s="48"/>
      <c r="H12" s="15">
        <v>3321</v>
      </c>
      <c r="I12" s="15">
        <v>7918</v>
      </c>
      <c r="J12" s="25">
        <f t="shared" si="1"/>
        <v>0.4194240969941905</v>
      </c>
      <c r="K12" s="51">
        <f t="shared" si="3"/>
        <v>-12.026154341982512</v>
      </c>
      <c r="L12" s="48"/>
      <c r="M12" s="16">
        <f t="shared" si="4"/>
        <v>0.31145656410575934</v>
      </c>
      <c r="N12" s="17">
        <f t="shared" si="2"/>
        <v>46509.808717913045</v>
      </c>
      <c r="O12" s="38">
        <f t="shared" si="5"/>
        <v>2791.1912820869547</v>
      </c>
      <c r="P12" s="5"/>
    </row>
    <row r="13" spans="2:15" ht="12.75">
      <c r="B13" s="45">
        <v>1982</v>
      </c>
      <c r="C13" s="49"/>
      <c r="D13" s="14">
        <v>43945</v>
      </c>
      <c r="E13" s="14">
        <v>151148</v>
      </c>
      <c r="F13" s="26">
        <f t="shared" si="0"/>
        <v>0.29074152486304816</v>
      </c>
      <c r="G13" s="49"/>
      <c r="H13" s="15">
        <v>3252</v>
      </c>
      <c r="I13" s="15">
        <v>8346</v>
      </c>
      <c r="J13" s="25">
        <f t="shared" si="1"/>
        <v>0.38964773544212794</v>
      </c>
      <c r="K13" s="51">
        <f t="shared" si="3"/>
        <v>-18.271720713136332</v>
      </c>
      <c r="L13" s="49"/>
      <c r="M13" s="16">
        <f t="shared" si="4"/>
        <v>0.2893451896591341</v>
      </c>
      <c r="N13" s="17">
        <f t="shared" si="2"/>
        <v>43733.9467265988</v>
      </c>
      <c r="O13" s="38">
        <f t="shared" si="5"/>
        <v>211.0532734012013</v>
      </c>
    </row>
    <row r="14" spans="2:15" ht="12.75">
      <c r="B14" s="45">
        <v>1983</v>
      </c>
      <c r="C14" s="49"/>
      <c r="D14" s="14">
        <v>42589</v>
      </c>
      <c r="E14" s="14">
        <v>153830</v>
      </c>
      <c r="F14" s="26">
        <f t="shared" si="0"/>
        <v>0.27685757004485473</v>
      </c>
      <c r="G14" s="49"/>
      <c r="H14" s="15">
        <v>2755</v>
      </c>
      <c r="I14" s="15">
        <v>8590</v>
      </c>
      <c r="J14" s="25">
        <f t="shared" si="1"/>
        <v>0.32072176949941794</v>
      </c>
      <c r="K14" s="51">
        <f t="shared" si="3"/>
        <v>-32.728883124951054</v>
      </c>
      <c r="L14" s="49"/>
      <c r="M14" s="16">
        <f t="shared" si="4"/>
        <v>0.23816204428424062</v>
      </c>
      <c r="N14" s="17">
        <f t="shared" si="2"/>
        <v>36636.467272244736</v>
      </c>
      <c r="O14" s="38">
        <f t="shared" si="5"/>
        <v>5952.532727755264</v>
      </c>
    </row>
    <row r="15" spans="2:15" ht="12.75">
      <c r="B15" s="45">
        <v>1984</v>
      </c>
      <c r="C15" s="49"/>
      <c r="D15" s="14">
        <v>44257</v>
      </c>
      <c r="E15" s="14">
        <v>158900</v>
      </c>
      <c r="F15" s="26">
        <f t="shared" si="0"/>
        <v>0.2785210824417873</v>
      </c>
      <c r="G15" s="49"/>
      <c r="H15" s="15">
        <v>2822</v>
      </c>
      <c r="I15" s="15">
        <v>8833</v>
      </c>
      <c r="J15" s="25">
        <f t="shared" si="1"/>
        <v>0.31948375410392843</v>
      </c>
      <c r="K15" s="51">
        <f t="shared" si="3"/>
        <v>-32.98855579541889</v>
      </c>
      <c r="L15" s="49"/>
      <c r="M15" s="16">
        <f t="shared" si="4"/>
        <v>0.23724271698723384</v>
      </c>
      <c r="N15" s="17">
        <f t="shared" si="2"/>
        <v>37697.86772927146</v>
      </c>
      <c r="O15" s="38">
        <f t="shared" si="5"/>
        <v>6559.1322707285435</v>
      </c>
    </row>
    <row r="16" spans="2:15" ht="12.75">
      <c r="B16" s="45">
        <v>1985</v>
      </c>
      <c r="C16" s="49"/>
      <c r="D16" s="14">
        <v>43825</v>
      </c>
      <c r="E16" s="14">
        <v>166047</v>
      </c>
      <c r="F16" s="26">
        <f t="shared" si="0"/>
        <v>0.26393129656061237</v>
      </c>
      <c r="G16" s="49"/>
      <c r="H16" s="15">
        <v>2941</v>
      </c>
      <c r="I16" s="15">
        <v>9118</v>
      </c>
      <c r="J16" s="25">
        <f t="shared" si="1"/>
        <v>0.32254880456240403</v>
      </c>
      <c r="K16" s="51">
        <f t="shared" si="3"/>
        <v>-32.34566408294844</v>
      </c>
      <c r="L16" s="49"/>
      <c r="M16" s="16">
        <f t="shared" si="4"/>
        <v>0.23951876667405195</v>
      </c>
      <c r="N16" s="17">
        <f t="shared" si="2"/>
        <v>39771.37264992631</v>
      </c>
      <c r="O16" s="38">
        <f t="shared" si="5"/>
        <v>4053.6273500736934</v>
      </c>
    </row>
    <row r="17" spans="2:15" ht="12.75">
      <c r="B17" s="45">
        <v>1986</v>
      </c>
      <c r="C17" s="49"/>
      <c r="D17" s="14">
        <v>46087</v>
      </c>
      <c r="E17" s="14">
        <v>168545</v>
      </c>
      <c r="F17" s="26">
        <f t="shared" si="0"/>
        <v>0.27344032750897385</v>
      </c>
      <c r="G17" s="49"/>
      <c r="H17" s="15">
        <v>2888</v>
      </c>
      <c r="I17" s="15">
        <v>9291</v>
      </c>
      <c r="J17" s="25">
        <f t="shared" si="1"/>
        <v>0.310838445807771</v>
      </c>
      <c r="K17" s="51">
        <f t="shared" si="3"/>
        <v>-34.80190181717278</v>
      </c>
      <c r="L17" s="49"/>
      <c r="M17" s="16">
        <f t="shared" si="4"/>
        <v>0.2308228712109586</v>
      </c>
      <c r="N17" s="17">
        <f t="shared" si="2"/>
        <v>38904.04082825102</v>
      </c>
      <c r="O17" s="38">
        <f t="shared" si="5"/>
        <v>7182.959171748982</v>
      </c>
    </row>
    <row r="18" spans="2:15" ht="12.75">
      <c r="B18" s="45">
        <v>1987</v>
      </c>
      <c r="C18" s="49"/>
      <c r="D18" s="14">
        <v>46390</v>
      </c>
      <c r="E18" s="14">
        <v>172750</v>
      </c>
      <c r="F18" s="26">
        <f t="shared" si="0"/>
        <v>0.2685383502170767</v>
      </c>
      <c r="G18" s="49"/>
      <c r="H18" s="15">
        <v>2772</v>
      </c>
      <c r="I18" s="15">
        <v>9374</v>
      </c>
      <c r="J18" s="25">
        <f t="shared" si="1"/>
        <v>0.29571154256454024</v>
      </c>
      <c r="K18" s="51">
        <f t="shared" si="3"/>
        <v>-37.97475683609216</v>
      </c>
      <c r="L18" s="49"/>
      <c r="M18" s="16">
        <f t="shared" si="4"/>
        <v>0.2195899131061166</v>
      </c>
      <c r="N18" s="17">
        <f t="shared" si="2"/>
        <v>37934.15748908165</v>
      </c>
      <c r="O18" s="38">
        <f t="shared" si="5"/>
        <v>8455.842510918352</v>
      </c>
    </row>
    <row r="19" spans="2:18" ht="12.75">
      <c r="B19" s="45">
        <v>1988</v>
      </c>
      <c r="C19" s="49"/>
      <c r="D19" s="14">
        <v>47087</v>
      </c>
      <c r="E19" s="14">
        <v>177455</v>
      </c>
      <c r="F19" s="26">
        <f t="shared" si="0"/>
        <v>0.2653461440928686</v>
      </c>
      <c r="G19" s="49"/>
      <c r="H19" s="15">
        <v>2887</v>
      </c>
      <c r="I19" s="15">
        <v>9544</v>
      </c>
      <c r="J19" s="25">
        <f t="shared" si="1"/>
        <v>0.30249371332774516</v>
      </c>
      <c r="K19" s="51">
        <f t="shared" si="3"/>
        <v>-36.55220231854194</v>
      </c>
      <c r="L19" s="49"/>
      <c r="M19" s="16">
        <f t="shared" si="4"/>
        <v>0.224626227467224</v>
      </c>
      <c r="N19" s="17">
        <f t="shared" si="2"/>
        <v>39861.04719519623</v>
      </c>
      <c r="O19" s="38">
        <f t="shared" si="5"/>
        <v>7225.952804803768</v>
      </c>
      <c r="R19"/>
    </row>
    <row r="20" spans="2:15" ht="12.75">
      <c r="B20" s="45">
        <v>1989</v>
      </c>
      <c r="C20" s="49"/>
      <c r="D20" s="14">
        <v>45582</v>
      </c>
      <c r="E20" s="14">
        <v>181165</v>
      </c>
      <c r="F20" s="26">
        <f t="shared" si="0"/>
        <v>0.25160489056937047</v>
      </c>
      <c r="G20" s="49"/>
      <c r="H20" s="15">
        <v>2801</v>
      </c>
      <c r="I20" s="15">
        <v>9806</v>
      </c>
      <c r="J20" s="25">
        <f t="shared" si="1"/>
        <v>0.28564144401386904</v>
      </c>
      <c r="K20" s="51">
        <f t="shared" si="3"/>
        <v>-40.08695139526658</v>
      </c>
      <c r="L20" s="49"/>
      <c r="M20" s="16">
        <f t="shared" si="4"/>
        <v>0.21211204448274593</v>
      </c>
      <c r="N20" s="17">
        <f t="shared" si="2"/>
        <v>38427.278538716666</v>
      </c>
      <c r="O20" s="38">
        <f t="shared" si="5"/>
        <v>7154.721461283334</v>
      </c>
    </row>
    <row r="21" spans="2:15" ht="12.75">
      <c r="B21" s="45">
        <v>1990</v>
      </c>
      <c r="C21" s="49"/>
      <c r="D21" s="14">
        <v>44599</v>
      </c>
      <c r="E21" s="14">
        <v>184275</v>
      </c>
      <c r="F21" s="26">
        <f t="shared" si="0"/>
        <v>0.24202414869081534</v>
      </c>
      <c r="G21" s="49"/>
      <c r="H21" s="15">
        <v>2331</v>
      </c>
      <c r="I21" s="15">
        <v>10081</v>
      </c>
      <c r="J21" s="25">
        <f t="shared" si="1"/>
        <v>0.23122706080745958</v>
      </c>
      <c r="K21" s="51">
        <f t="shared" si="3"/>
        <v>-51.50032173827572</v>
      </c>
      <c r="L21" s="49"/>
      <c r="M21" s="16">
        <f t="shared" si="4"/>
        <v>0.17170493160378045</v>
      </c>
      <c r="N21" s="17">
        <f t="shared" si="2"/>
        <v>31640.92627128664</v>
      </c>
      <c r="O21" s="38">
        <f t="shared" si="5"/>
        <v>12958.07372871336</v>
      </c>
    </row>
    <row r="22" spans="2:15" ht="12.75">
      <c r="B22" s="45">
        <v>1991</v>
      </c>
      <c r="C22" s="49"/>
      <c r="D22" s="14">
        <v>41508</v>
      </c>
      <c r="E22" s="14">
        <v>186370</v>
      </c>
      <c r="F22" s="26">
        <f t="shared" si="0"/>
        <v>0.2227182486451682</v>
      </c>
      <c r="G22" s="49"/>
      <c r="H22" s="15">
        <v>2113</v>
      </c>
      <c r="I22" s="15">
        <v>9934.1</v>
      </c>
      <c r="J22" s="25">
        <f t="shared" si="1"/>
        <v>0.2127017042308815</v>
      </c>
      <c r="K22" s="51">
        <f t="shared" si="3"/>
        <v>-55.38599943754772</v>
      </c>
      <c r="L22" s="49"/>
      <c r="M22" s="16">
        <f t="shared" si="4"/>
        <v>0.15794834501391897</v>
      </c>
      <c r="N22" s="17">
        <f t="shared" si="2"/>
        <v>29436.833060244076</v>
      </c>
      <c r="O22" s="38">
        <f t="shared" si="5"/>
        <v>12071.166939755924</v>
      </c>
    </row>
    <row r="23" spans="2:15" ht="12.75">
      <c r="B23" s="45">
        <v>1992</v>
      </c>
      <c r="C23" s="49"/>
      <c r="D23" s="14">
        <v>39250</v>
      </c>
      <c r="E23" s="14">
        <v>184938</v>
      </c>
      <c r="F23" s="26">
        <f t="shared" si="0"/>
        <v>0.2122332889941494</v>
      </c>
      <c r="G23" s="49"/>
      <c r="H23" s="15">
        <v>1974</v>
      </c>
      <c r="I23" s="15">
        <v>10246.9</v>
      </c>
      <c r="J23" s="25">
        <f t="shared" si="1"/>
        <v>0.19264362880480926</v>
      </c>
      <c r="K23" s="51">
        <f t="shared" si="3"/>
        <v>-59.59316360473814</v>
      </c>
      <c r="L23" s="49"/>
      <c r="M23" s="16">
        <f t="shared" si="4"/>
        <v>0.14305358980183305</v>
      </c>
      <c r="N23" s="17">
        <f t="shared" si="2"/>
        <v>26456.0447907714</v>
      </c>
      <c r="O23" s="38">
        <f t="shared" si="5"/>
        <v>12793.9552092286</v>
      </c>
    </row>
    <row r="24" spans="2:18" ht="12.75">
      <c r="B24" s="45">
        <v>1993</v>
      </c>
      <c r="C24" s="49"/>
      <c r="D24" s="14">
        <v>40150</v>
      </c>
      <c r="E24" s="14">
        <v>188350</v>
      </c>
      <c r="F24" s="26">
        <f t="shared" si="0"/>
        <v>0.21316697637377224</v>
      </c>
      <c r="G24" s="49"/>
      <c r="H24" s="15">
        <v>1953</v>
      </c>
      <c r="I24" s="15">
        <v>10431.5</v>
      </c>
      <c r="J24" s="25">
        <f t="shared" si="1"/>
        <v>0.18722139673105498</v>
      </c>
      <c r="K24" s="51">
        <f t="shared" si="3"/>
        <v>-60.73047214517952</v>
      </c>
      <c r="L24" s="49"/>
      <c r="M24" s="16">
        <f t="shared" si="4"/>
        <v>0.1390271407170564</v>
      </c>
      <c r="N24" s="17">
        <f t="shared" si="2"/>
        <v>26185.761954057576</v>
      </c>
      <c r="O24" s="38">
        <f t="shared" si="5"/>
        <v>13964.238045942424</v>
      </c>
      <c r="R24" s="23"/>
    </row>
    <row r="25" spans="2:15" ht="12.75">
      <c r="B25" s="45">
        <v>1994</v>
      </c>
      <c r="C25" s="49"/>
      <c r="D25" s="14">
        <v>40716</v>
      </c>
      <c r="E25" s="14">
        <v>192497</v>
      </c>
      <c r="F25" s="26">
        <f t="shared" si="0"/>
        <v>0.21151498464911142</v>
      </c>
      <c r="G25" s="49"/>
      <c r="H25" s="15">
        <v>1928</v>
      </c>
      <c r="I25" s="15">
        <v>10699.2</v>
      </c>
      <c r="J25" s="25">
        <f t="shared" si="1"/>
        <v>0.18020038881411693</v>
      </c>
      <c r="K25" s="51">
        <f t="shared" si="3"/>
        <v>-62.203122551474564</v>
      </c>
      <c r="L25" s="49"/>
      <c r="M25" s="16">
        <f t="shared" si="4"/>
        <v>0.13381347031032448</v>
      </c>
      <c r="N25" s="17">
        <f t="shared" si="2"/>
        <v>25758.69159432653</v>
      </c>
      <c r="O25" s="38">
        <f t="shared" si="5"/>
        <v>14957.30840567347</v>
      </c>
    </row>
    <row r="26" spans="2:15" ht="12.75">
      <c r="B26" s="45">
        <v>1995</v>
      </c>
      <c r="C26" s="49"/>
      <c r="D26" s="14">
        <v>41817</v>
      </c>
      <c r="E26" s="14">
        <v>197065</v>
      </c>
      <c r="F26" s="26">
        <f t="shared" si="0"/>
        <v>0.21219902062771168</v>
      </c>
      <c r="G26" s="49"/>
      <c r="H26" s="15">
        <v>2017</v>
      </c>
      <c r="I26" s="15">
        <v>10935.4</v>
      </c>
      <c r="J26" s="25">
        <f t="shared" si="1"/>
        <v>0.18444684236516268</v>
      </c>
      <c r="K26" s="51">
        <f t="shared" si="3"/>
        <v>-61.31243255065944</v>
      </c>
      <c r="L26" s="49"/>
      <c r="M26" s="16">
        <f t="shared" si="4"/>
        <v>0.13696680804681066</v>
      </c>
      <c r="N26" s="17">
        <f t="shared" si="2"/>
        <v>26991.364027744745</v>
      </c>
      <c r="O26" s="38">
        <f t="shared" si="5"/>
        <v>14825.635972255255</v>
      </c>
    </row>
    <row r="27" spans="2:15" ht="12.75">
      <c r="B27" s="45">
        <v>1996</v>
      </c>
      <c r="C27" s="49"/>
      <c r="D27" s="14">
        <v>42065</v>
      </c>
      <c r="E27" s="14">
        <v>201631</v>
      </c>
      <c r="F27" s="26">
        <f t="shared" si="0"/>
        <v>0.20862367393902723</v>
      </c>
      <c r="G27" s="49"/>
      <c r="H27" s="15">
        <v>1970</v>
      </c>
      <c r="I27" s="15">
        <v>11401.1</v>
      </c>
      <c r="J27" s="25">
        <f t="shared" si="1"/>
        <v>0.17279034479129207</v>
      </c>
      <c r="K27" s="51">
        <f t="shared" si="3"/>
        <v>-63.7573729482803</v>
      </c>
      <c r="L27" s="49"/>
      <c r="M27" s="16">
        <f t="shared" si="4"/>
        <v>0.1283109088987101</v>
      </c>
      <c r="N27" s="17">
        <f t="shared" si="2"/>
        <v>25871.456872155817</v>
      </c>
      <c r="O27" s="38">
        <f t="shared" si="5"/>
        <v>16193.543127844183</v>
      </c>
    </row>
    <row r="28" spans="2:15" ht="12.75">
      <c r="B28" s="45">
        <v>1997</v>
      </c>
      <c r="C28" s="49"/>
      <c r="D28" s="14">
        <v>42013</v>
      </c>
      <c r="E28" s="14">
        <v>203568</v>
      </c>
      <c r="F28" s="26">
        <f t="shared" si="0"/>
        <v>0.20638312504912362</v>
      </c>
      <c r="G28" s="49"/>
      <c r="H28" s="15">
        <v>1768</v>
      </c>
      <c r="I28" s="15">
        <v>11664.393</v>
      </c>
      <c r="J28" s="25">
        <f t="shared" si="1"/>
        <v>0.15157239643760287</v>
      </c>
      <c r="K28" s="51">
        <f t="shared" si="3"/>
        <v>-68.2078194701288</v>
      </c>
      <c r="L28" s="49"/>
      <c r="M28" s="16">
        <f t="shared" si="4"/>
        <v>0.11255485353857891</v>
      </c>
      <c r="N28" s="17">
        <f t="shared" si="2"/>
        <v>22912.56642514143</v>
      </c>
      <c r="O28" s="38">
        <f t="shared" si="5"/>
        <v>19100.43357485857</v>
      </c>
    </row>
    <row r="29" spans="2:15" ht="12.75">
      <c r="B29" s="45">
        <v>1998</v>
      </c>
      <c r="C29" s="49"/>
      <c r="D29" s="14">
        <v>41501</v>
      </c>
      <c r="E29" s="14">
        <v>208076</v>
      </c>
      <c r="F29" s="26">
        <f t="shared" si="0"/>
        <v>0.19945116207539554</v>
      </c>
      <c r="G29" s="49"/>
      <c r="H29" s="15">
        <v>1755</v>
      </c>
      <c r="I29" s="15">
        <v>12066.857</v>
      </c>
      <c r="J29" s="25">
        <f t="shared" si="1"/>
        <v>0.14543969486006172</v>
      </c>
      <c r="K29" s="51">
        <f t="shared" si="3"/>
        <v>-69.49414838140439</v>
      </c>
      <c r="L29" s="49"/>
      <c r="M29" s="16">
        <f t="shared" si="4"/>
        <v>0.1080008229625689</v>
      </c>
      <c r="N29" s="17">
        <f t="shared" si="2"/>
        <v>22472.379238759484</v>
      </c>
      <c r="O29" s="38">
        <f t="shared" si="5"/>
        <v>19028.620761240516</v>
      </c>
    </row>
    <row r="30" spans="2:15" ht="12.75">
      <c r="B30" s="45">
        <v>1999</v>
      </c>
      <c r="C30" s="49"/>
      <c r="D30" s="14">
        <v>41717</v>
      </c>
      <c r="E30" s="14">
        <v>212685</v>
      </c>
      <c r="F30" s="26">
        <f t="shared" si="0"/>
        <v>0.19614453299480453</v>
      </c>
      <c r="G30" s="49"/>
      <c r="H30" s="15">
        <v>1763</v>
      </c>
      <c r="I30" s="15">
        <v>12268.579</v>
      </c>
      <c r="J30" s="25">
        <f t="shared" si="1"/>
        <v>0.14370042365949634</v>
      </c>
      <c r="K30" s="51">
        <f t="shared" si="3"/>
        <v>-69.85895902831888</v>
      </c>
      <c r="L30" s="49"/>
      <c r="M30" s="16">
        <f t="shared" si="4"/>
        <v>0.10670927239106297</v>
      </c>
      <c r="N30" s="17">
        <f t="shared" si="2"/>
        <v>22695.461598493228</v>
      </c>
      <c r="O30" s="38">
        <f t="shared" si="5"/>
        <v>19021.538401506772</v>
      </c>
    </row>
    <row r="31" spans="2:16" ht="12.75">
      <c r="B31" s="45">
        <v>2000</v>
      </c>
      <c r="C31" s="49"/>
      <c r="D31" s="14">
        <v>41945</v>
      </c>
      <c r="E31" s="14">
        <v>217028</v>
      </c>
      <c r="F31" s="26">
        <f t="shared" si="0"/>
        <v>0.1932699928119874</v>
      </c>
      <c r="G31" s="49"/>
      <c r="H31" s="15">
        <v>1822</v>
      </c>
      <c r="I31" s="15">
        <v>12477.144842999998</v>
      </c>
      <c r="J31" s="25">
        <f t="shared" si="1"/>
        <v>0.14602699759650456</v>
      </c>
      <c r="K31" s="51">
        <f t="shared" si="3"/>
        <v>-69.37096213468983</v>
      </c>
      <c r="L31" s="49"/>
      <c r="M31" s="16">
        <f t="shared" si="4"/>
        <v>0.10843694309418103</v>
      </c>
      <c r="N31" s="17">
        <f t="shared" si="2"/>
        <v>23533.85288584392</v>
      </c>
      <c r="O31" s="38">
        <f t="shared" si="5"/>
        <v>18411.14711415608</v>
      </c>
      <c r="P31" s="13"/>
    </row>
    <row r="32" spans="2:15" ht="12.75">
      <c r="B32" s="45">
        <v>2001</v>
      </c>
      <c r="C32" s="49"/>
      <c r="D32" s="14">
        <v>42196</v>
      </c>
      <c r="E32" s="14">
        <v>221230</v>
      </c>
      <c r="F32" s="26">
        <f t="shared" si="0"/>
        <v>0.1907336256384758</v>
      </c>
      <c r="G32" s="49"/>
      <c r="H32" s="15">
        <v>1736</v>
      </c>
      <c r="I32" s="15">
        <v>12489.208633093525</v>
      </c>
      <c r="J32" s="25">
        <f t="shared" si="1"/>
        <v>0.13899999999999998</v>
      </c>
      <c r="K32" s="51">
        <f t="shared" si="3"/>
        <v>-70.84486887115165</v>
      </c>
      <c r="L32" s="49"/>
      <c r="M32" s="16">
        <f t="shared" si="4"/>
        <v>0.10321882486236887</v>
      </c>
      <c r="N32" s="17">
        <f t="shared" si="2"/>
        <v>22835.100624301864</v>
      </c>
      <c r="O32" s="38">
        <f t="shared" si="5"/>
        <v>19360.899375698136</v>
      </c>
    </row>
    <row r="33" spans="2:19" ht="12.75">
      <c r="B33" s="45">
        <v>2002</v>
      </c>
      <c r="C33" s="49"/>
      <c r="D33" s="14">
        <v>42815</v>
      </c>
      <c r="E33" s="14">
        <v>224974.44444444444</v>
      </c>
      <c r="F33" s="26">
        <f t="shared" si="0"/>
        <v>0.19031050440296923</v>
      </c>
      <c r="G33" s="49"/>
      <c r="H33" s="15">
        <v>1715</v>
      </c>
      <c r="I33" s="15">
        <v>12798.507462686566</v>
      </c>
      <c r="J33" s="25">
        <f t="shared" si="1"/>
        <v>0.134</v>
      </c>
      <c r="K33" s="51">
        <f t="shared" si="3"/>
        <v>-71.89361459521095</v>
      </c>
      <c r="L33" s="49"/>
      <c r="M33" s="16">
        <f t="shared" si="4"/>
        <v>0.09950591749321887</v>
      </c>
      <c r="N33" s="17">
        <f t="shared" si="2"/>
        <v>22386.28850697164</v>
      </c>
      <c r="O33" s="39">
        <f t="shared" si="5"/>
        <v>20428.71149302836</v>
      </c>
      <c r="P33" s="20" t="s">
        <v>11</v>
      </c>
      <c r="S33" s="4">
        <v>266685.6536337584</v>
      </c>
    </row>
    <row r="34" spans="2:15" ht="3" customHeight="1" thickBot="1">
      <c r="B34" s="40"/>
      <c r="C34" s="31"/>
      <c r="F34" s="30"/>
      <c r="G34" s="31"/>
      <c r="H34" s="30"/>
      <c r="K34" s="30"/>
      <c r="L34" s="31"/>
      <c r="M34" s="30"/>
      <c r="N34" s="30"/>
      <c r="O34" s="50"/>
    </row>
    <row r="35" spans="2:15" ht="15.75" customHeight="1" thickBot="1">
      <c r="B35" s="41"/>
      <c r="C35" s="42"/>
      <c r="D35" s="59" t="s">
        <v>14</v>
      </c>
      <c r="E35" s="60"/>
      <c r="F35" s="61"/>
      <c r="G35" s="62"/>
      <c r="H35" s="60"/>
      <c r="I35" s="63"/>
      <c r="J35" s="64"/>
      <c r="K35" s="61"/>
      <c r="L35" s="62"/>
      <c r="M35" s="61"/>
      <c r="N35" s="61"/>
      <c r="O35" s="43">
        <f>SUM(O10:O34)</f>
        <v>266685.6536337584</v>
      </c>
    </row>
    <row r="36" spans="10:17" ht="5.25" customHeight="1" thickTop="1">
      <c r="J36" s="3"/>
      <c r="O36" s="1"/>
      <c r="P36" s="1"/>
      <c r="Q36" s="1"/>
    </row>
    <row r="37" spans="3:13" ht="12.75">
      <c r="C37" s="18"/>
      <c r="D37" s="18" t="s">
        <v>15</v>
      </c>
      <c r="E37" s="18"/>
      <c r="F37" s="18"/>
      <c r="G37" s="18"/>
      <c r="H37" s="18"/>
      <c r="I37" s="18"/>
      <c r="J37" s="18"/>
      <c r="K37" s="18"/>
      <c r="L37" s="18"/>
      <c r="M37" s="18"/>
    </row>
    <row r="38" spans="2:4" ht="12.75">
      <c r="B38" s="18"/>
      <c r="D38" s="19" t="s">
        <v>9</v>
      </c>
    </row>
    <row r="39" spans="4:11" ht="12.75">
      <c r="D39" s="19" t="s">
        <v>16</v>
      </c>
      <c r="K39" s="6"/>
    </row>
    <row r="40" ht="4.5" customHeight="1"/>
    <row r="41" spans="3:15" ht="12.75">
      <c r="C41" s="11"/>
      <c r="D41" s="10" t="s">
        <v>21</v>
      </c>
      <c r="E41" s="10"/>
      <c r="F41" s="11"/>
      <c r="G41" s="11"/>
      <c r="H41" s="11"/>
      <c r="I41" s="10"/>
      <c r="J41" s="12"/>
      <c r="K41" s="11"/>
      <c r="L41" s="11"/>
      <c r="M41" s="11"/>
      <c r="N41" s="11"/>
      <c r="O41" s="11"/>
    </row>
    <row r="42" spans="3:15" ht="12.75">
      <c r="C42" s="11"/>
      <c r="D42" s="10" t="s">
        <v>17</v>
      </c>
      <c r="E42" s="10"/>
      <c r="F42" s="11"/>
      <c r="G42" s="11"/>
      <c r="H42" s="11"/>
      <c r="I42" s="10"/>
      <c r="J42" s="12"/>
      <c r="K42" s="11"/>
      <c r="L42" s="11"/>
      <c r="M42" s="11"/>
      <c r="N42" s="11"/>
      <c r="O42" s="11"/>
    </row>
  </sheetData>
  <mergeCells count="2">
    <mergeCell ref="D8:F8"/>
    <mergeCell ref="H8:K8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2003-12-22T19:35:06Z</dcterms:created>
  <dcterms:modified xsi:type="dcterms:W3CDTF">2004-07-28T01:07:40Z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